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ral\Documents\DAT-102\"/>
    </mc:Choice>
  </mc:AlternateContent>
  <xr:revisionPtr revIDLastSave="10" documentId="13_ncr:1_{564941D2-09E1-4ADF-8972-DC6A97EC6337}" xr6:coauthVersionLast="42" xr6:coauthVersionMax="42" xr10:uidLastSave="{D5B6D737-6965-47D7-8C20-F7449E3BC301}"/>
  <bookViews>
    <workbookView xWindow="0" yWindow="0" windowWidth="20490" windowHeight="7545" xr2:uid="{00000000-000D-0000-FFFF-FFFF00000000}"/>
  </bookViews>
  <sheets>
    <sheet name="data" sheetId="1" r:id="rId1"/>
    <sheet name="histogram" sheetId="7" r:id="rId2"/>
    <sheet name="data_dictionary" sheetId="4" r:id="rId3"/>
    <sheet name="analysis" sheetId="5" r:id="rId4"/>
    <sheet name="box_and_whisker_charts" sheetId="6" r:id="rId5"/>
    <sheet name="averages_sliced" sheetId="2" r:id="rId6"/>
    <sheet name="medians_sliced" sheetId="3" r:id="rId7"/>
  </sheets>
  <definedNames>
    <definedName name="_xlchart.v1.0" hidden="1">data!$D$2:$D$20</definedName>
    <definedName name="measures">__Anonymous_Sheet_DB__0[[#All],[Column3]]</definedName>
    <definedName name="percentages">__Anonymous_Sheet_DB__0[[#All],[Column4]]</definedName>
  </definedNames>
  <calcPr calcId="191028"/>
  <pivotCaches>
    <pivotCache cacheId="23292" r:id="rId8"/>
    <pivotCache cacheId="23293" r:id="rId9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7" l="1"/>
  <c r="B2" i="5"/>
  <c r="B4" i="5"/>
  <c r="B5" i="5"/>
  <c r="B20" i="5"/>
  <c r="B22" i="5"/>
  <c r="C18" i="5"/>
  <c r="C17" i="5"/>
  <c r="F9" i="5"/>
  <c r="F8" i="5"/>
  <c r="B9" i="5"/>
  <c r="B8" i="5"/>
  <c r="D8" i="1"/>
  <c r="D20" i="1"/>
  <c r="D19" i="1"/>
  <c r="D16" i="1"/>
  <c r="D14" i="1"/>
  <c r="D18" i="1"/>
  <c r="D3" i="1"/>
  <c r="D15" i="1"/>
  <c r="D12" i="1"/>
  <c r="D5" i="1"/>
  <c r="D4" i="1"/>
  <c r="D13" i="1"/>
  <c r="B13" i="5"/>
  <c r="D10" i="1"/>
  <c r="D7" i="1"/>
  <c r="D11" i="1"/>
  <c r="D6" i="1"/>
  <c r="D9" i="1"/>
  <c r="D17" i="1"/>
  <c r="C2" i="5"/>
  <c r="D16" i="5"/>
  <c r="C22" i="5"/>
  <c r="C4" i="5"/>
  <c r="F11" i="5"/>
  <c r="C16" i="5"/>
  <c r="B11" i="5"/>
  <c r="F12" i="5"/>
  <c r="B12" i="5"/>
  <c r="B16" i="5"/>
  <c r="C5" i="5"/>
  <c r="B1" i="7"/>
  <c r="A3" i="7"/>
  <c r="A4" i="7"/>
  <c r="A5" i="7"/>
  <c r="A6" i="7"/>
  <c r="A7" i="7"/>
  <c r="A8" i="7"/>
  <c r="A9" i="7"/>
</calcChain>
</file>

<file path=xl/sharedStrings.xml><?xml version="1.0" encoding="utf-8"?>
<sst xmlns="http://schemas.openxmlformats.org/spreadsheetml/2006/main" count="76" uniqueCount="70">
  <si>
    <t>ID</t>
  </si>
  <si>
    <t>Slicer</t>
  </si>
  <si>
    <t>Scale</t>
  </si>
  <si>
    <t>Percentage</t>
  </si>
  <si>
    <t>0109</t>
  </si>
  <si>
    <t>0112</t>
  </si>
  <si>
    <t>0107</t>
  </si>
  <si>
    <t>0108</t>
  </si>
  <si>
    <t>0102</t>
  </si>
  <si>
    <t>0104</t>
  </si>
  <si>
    <t>0118</t>
  </si>
  <si>
    <t>0101</t>
  </si>
  <si>
    <t>0105</t>
  </si>
  <si>
    <t>0103</t>
  </si>
  <si>
    <t>0110</t>
  </si>
  <si>
    <t>0106</t>
  </si>
  <si>
    <t>0114</t>
  </si>
  <si>
    <t>0111</t>
  </si>
  <si>
    <t>0115</t>
  </si>
  <si>
    <t>0100</t>
  </si>
  <si>
    <t>0113</t>
  </si>
  <si>
    <t>0116</t>
  </si>
  <si>
    <t>0117</t>
  </si>
  <si>
    <t>size of histogram bin</t>
  </si>
  <si>
    <t>total</t>
  </si>
  <si>
    <t>variable_name</t>
  </si>
  <si>
    <t>data_type</t>
  </si>
  <si>
    <t>possible_values</t>
  </si>
  <si>
    <t>notes</t>
  </si>
  <si>
    <t>Strip_ID</t>
  </si>
  <si>
    <t>text</t>
  </si>
  <si>
    <t>1001-1019</t>
  </si>
  <si>
    <t>slicer</t>
  </si>
  <si>
    <t>numeric</t>
  </si>
  <si>
    <t>0, 1</t>
  </si>
  <si>
    <t>Measured Value</t>
  </si>
  <si>
    <t>0-20.5</t>
  </si>
  <si>
    <t>cm</t>
  </si>
  <si>
    <t>percentage</t>
  </si>
  <si>
    <t>0-100</t>
  </si>
  <si>
    <t>calculated from scale</t>
  </si>
  <si>
    <t>Max distance</t>
  </si>
  <si>
    <t>Min distance</t>
  </si>
  <si>
    <t>Slicer: are there any trees on the property where you live?</t>
  </si>
  <si>
    <t>Range</t>
  </si>
  <si>
    <t>Question: In your opinion, how valuable are public green spaces with trees? (0 to 20.5mm)</t>
  </si>
  <si>
    <t>Midrange</t>
  </si>
  <si>
    <t>Total respondents</t>
  </si>
  <si>
    <t>How many have trees</t>
  </si>
  <si>
    <t>“Yesses”</t>
  </si>
  <si>
    <t>No trees</t>
  </si>
  <si>
    <t>“Nos”</t>
  </si>
  <si>
    <t>Yes trees</t>
  </si>
  <si>
    <t>Average</t>
  </si>
  <si>
    <t>Average, total</t>
  </si>
  <si>
    <t>Average for yes</t>
  </si>
  <si>
    <t>Average for no</t>
  </si>
  <si>
    <t>25th percentile</t>
  </si>
  <si>
    <t>50th percentile</t>
  </si>
  <si>
    <t>75th percentile</t>
  </si>
  <si>
    <t>Quartiles, total</t>
  </si>
  <si>
    <t>Median for yes</t>
  </si>
  <si>
    <t>Median for no</t>
  </si>
  <si>
    <t>Mode</t>
  </si>
  <si>
    <t>Standard deviation</t>
  </si>
  <si>
    <t>BoxPlotR's Box &amp; Whisker Chart</t>
  </si>
  <si>
    <t>Average of Percentage</t>
  </si>
  <si>
    <t>Grand Total</t>
  </si>
  <si>
    <t>Median - Percentage</t>
  </si>
  <si>
    <t>Total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</si>
</sst>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theme="1"/>
      <name val="Liberation Sans"/>
    </font>
    <font>
      <sz val="11"/>
      <color rgb="FFFFFFD7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729FCF"/>
        <bgColor rgb="FF729FCF"/>
      </patternFill>
    </fill>
    <fill>
      <patternFill patternType="solid">
        <fgColor rgb="FF158466"/>
        <bgColor rgb="FF158466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</cellStyleXfs>
  <cellXfs count="45">
    <xf numFmtId="0" fontId="0" fillId="0" borderId="0" xfId="0"/>
    <xf numFmtId="49" fontId="14" fillId="9" borderId="2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49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49" fontId="0" fillId="0" borderId="0" xfId="0" applyNumberFormat="1"/>
    <xf numFmtId="0" fontId="0" fillId="0" borderId="3" xfId="17" applyFont="1" applyBorder="1"/>
    <xf numFmtId="0" fontId="0" fillId="0" borderId="4" xfId="16" applyFont="1" applyBorder="1"/>
    <xf numFmtId="0" fontId="0" fillId="0" borderId="5" xfId="15" applyFont="1" applyBorder="1">
      <alignment horizontal="left"/>
    </xf>
    <xf numFmtId="164" fontId="0" fillId="0" borderId="6" xfId="20" applyNumberFormat="1" applyFont="1" applyBorder="1"/>
    <xf numFmtId="0" fontId="0" fillId="0" borderId="7" xfId="15" applyFont="1" applyBorder="1">
      <alignment horizontal="left"/>
    </xf>
    <xf numFmtId="164" fontId="0" fillId="0" borderId="8" xfId="20" applyNumberFormat="1" applyFont="1" applyBorder="1"/>
    <xf numFmtId="0" fontId="14" fillId="0" borderId="9" xfId="19" applyBorder="1">
      <alignment horizontal="left"/>
    </xf>
    <xf numFmtId="164" fontId="14" fillId="0" borderId="10" xfId="18" applyNumberFormat="1" applyBorder="1"/>
    <xf numFmtId="164" fontId="0" fillId="0" borderId="0" xfId="0" applyNumberFormat="1"/>
    <xf numFmtId="0" fontId="15" fillId="10" borderId="11" xfId="0" applyFont="1" applyFill="1" applyBorder="1"/>
    <xf numFmtId="0" fontId="15" fillId="10" borderId="12" xfId="0" applyFont="1" applyFill="1" applyBorder="1"/>
    <xf numFmtId="0" fontId="0" fillId="0" borderId="13" xfId="0" applyBorder="1"/>
    <xf numFmtId="0" fontId="0" fillId="0" borderId="14" xfId="0" applyBorder="1"/>
    <xf numFmtId="0" fontId="15" fillId="10" borderId="13" xfId="0" applyFont="1" applyFill="1" applyBorder="1"/>
    <xf numFmtId="0" fontId="15" fillId="10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pivotButton="1" applyBorder="1"/>
    <xf numFmtId="0" fontId="0" fillId="0" borderId="18" xfId="0" applyBorder="1"/>
    <xf numFmtId="0" fontId="0" fillId="0" borderId="17" xfId="0" applyBorder="1"/>
    <xf numFmtId="0" fontId="0" fillId="0" borderId="18" xfId="0" applyNumberFormat="1" applyBorder="1"/>
    <xf numFmtId="0" fontId="0" fillId="0" borderId="19" xfId="0" applyBorder="1"/>
    <xf numFmtId="0" fontId="0" fillId="0" borderId="20" xfId="0" applyNumberFormat="1" applyBorder="1"/>
    <xf numFmtId="0" fontId="0" fillId="0" borderId="21" xfId="0" applyBorder="1"/>
    <xf numFmtId="0" fontId="0" fillId="0" borderId="22" xfId="0" applyBorder="1"/>
    <xf numFmtId="164" fontId="0" fillId="0" borderId="22" xfId="0" applyNumberFormat="1" applyBorder="1"/>
    <xf numFmtId="9" fontId="0" fillId="0" borderId="22" xfId="0" applyNumberFormat="1" applyBorder="1"/>
    <xf numFmtId="0" fontId="14" fillId="0" borderId="22" xfId="0" applyFont="1" applyBorder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</cellXfs>
  <cellStyles count="24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Pivot Table Category" xfId="15" xr:uid="{00000000-0005-0000-0000-00000F000000}"/>
    <cellStyle name="Pivot Table Corner" xfId="16" xr:uid="{00000000-0005-0000-0000-000010000000}"/>
    <cellStyle name="Pivot Table Field" xfId="17" xr:uid="{00000000-0005-0000-0000-000011000000}"/>
    <cellStyle name="Pivot Table Result" xfId="18" xr:uid="{00000000-0005-0000-0000-000012000000}"/>
    <cellStyle name="Pivot Table Title" xfId="19" xr:uid="{00000000-0005-0000-0000-000013000000}"/>
    <cellStyle name="Pivot Table Value" xfId="20" xr:uid="{00000000-0005-0000-0000-000014000000}"/>
    <cellStyle name="Status" xfId="21" xr:uid="{00000000-0005-0000-0000-000015000000}"/>
    <cellStyle name="Text" xfId="22" xr:uid="{00000000-0005-0000-0000-000016000000}"/>
    <cellStyle name="Warning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of Class Opinions</a:t>
            </a:r>
            <a:r>
              <a:rPr lang="en-US" baseline="0"/>
              <a:t> on Importance of Trees</a:t>
            </a:r>
            <a:endParaRPr lang="en-US"/>
          </a:p>
        </c:rich>
      </c:tx>
      <c:layout>
        <c:manualLayout>
          <c:xMode val="edge"/>
          <c:yMode val="edge"/>
          <c:x val="0.1304582239720034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histogram!$A$3:$A$9</c:f>
              <c:numCache>
                <c:formatCode>0.0%</c:formatCode>
                <c:ptCount val="7"/>
                <c:pt idx="0">
                  <c:v>0.55679442508710808</c:v>
                </c:pt>
                <c:pt idx="1">
                  <c:v>0.63066202090592338</c:v>
                </c:pt>
                <c:pt idx="2">
                  <c:v>0.70452961672473868</c:v>
                </c:pt>
                <c:pt idx="3">
                  <c:v>0.77839721254355398</c:v>
                </c:pt>
                <c:pt idx="4">
                  <c:v>0.85226480836236929</c:v>
                </c:pt>
                <c:pt idx="5">
                  <c:v>0.92613240418118459</c:v>
                </c:pt>
                <c:pt idx="6">
                  <c:v>0.99999999999999989</c:v>
                </c:pt>
              </c:numCache>
            </c:numRef>
          </c:cat>
          <c:val>
            <c:numRef>
              <c:f>histogram!$B$3:$B$9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D-4CE3-91A5-AF6553C34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9426168"/>
        <c:axId val="409427128"/>
      </c:barChart>
      <c:catAx>
        <c:axId val="409426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How</a:t>
                </a:r>
                <a:r>
                  <a:rPr lang="en-US" baseline="0"/>
                  <a:t> vital are trees?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427128"/>
        <c:crosses val="autoZero"/>
        <c:auto val="1"/>
        <c:lblAlgn val="ctr"/>
        <c:lblOffset val="100"/>
        <c:noMultiLvlLbl val="0"/>
      </c:catAx>
      <c:valAx>
        <c:axId val="409427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people in range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426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Excel's Box &amp; Whisker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Excel's Box &amp; Whisker</a:t>
          </a:r>
        </a:p>
      </cx:txPr>
    </cx:title>
    <cx:plotArea>
      <cx:plotAreaRegion>
        <cx:series layoutId="boxWhisker" uniqueId="{CBF1B911-9CA4-4C37-A697-FE0B8409558E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1"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</xdr:row>
      <xdr:rowOff>147637</xdr:rowOff>
    </xdr:from>
    <xdr:to>
      <xdr:col>9</xdr:col>
      <xdr:colOff>666750</xdr:colOff>
      <xdr:row>16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63BBAC-8F34-41A2-B384-86FEFB513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16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02B8929-CC25-4CDD-BDCD-7BD047994B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19049</xdr:colOff>
      <xdr:row>2</xdr:row>
      <xdr:rowOff>35595</xdr:rowOff>
    </xdr:from>
    <xdr:to>
      <xdr:col>13</xdr:col>
      <xdr:colOff>504824</xdr:colOff>
      <xdr:row>18</xdr:row>
      <xdr:rowOff>9525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716BB392-2A42-4819-9DAE-2035EAE53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505449" y="397545"/>
          <a:ext cx="3914775" cy="286953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6" refreshedVersion="6" recordCount="0" xr:uid="{00000000-000A-0000-FFFF-FFFF00000000}">
  <cacheSource type="worksheet">
    <worksheetSource ref="B1:D20" sheet="data"/>
  </cacheSource>
  <cacheFields count="2">
    <cacheField name="Slicer" numFmtId="0">
      <sharedItems containsSemiMixedTypes="0" containsNonDate="0" containsString="0" containsNumber="1" containsInteger="1" minValue="0" maxValue="1" count="2">
        <n v="0"/>
        <n v="1"/>
      </sharedItems>
    </cacheField>
    <cacheField name="Percentage" numFmtId="0">
      <sharedItems containsNonDate="0" count="14">
        <s v="46.3%"/>
        <s v="48.3%"/>
        <s v="49.8%"/>
        <s v="52.2%"/>
        <s v="68.3%"/>
        <s v="70.7%"/>
        <s v="73.2%"/>
        <s v="74.6%"/>
        <s v="78.5%"/>
        <s v="82.0%"/>
        <s v="84.9%"/>
        <s v="94.1%"/>
        <s v="97.6%"/>
        <s v="100.0%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oral Sheldon-Hess" refreshedDate="43394.801476967594" createdVersion="6" refreshedVersion="6" recordCount="19" xr:uid="{00000000-000A-0000-FFFF-FFFF04000000}">
  <cacheSource type="worksheet">
    <worksheetSource ref="B1:D20" sheet="data"/>
  </cacheSource>
  <cacheFields count="3">
    <cacheField name="Slicer" numFmtId="0">
      <sharedItems containsSemiMixedTypes="0" containsString="0" containsNumber="1" containsInteger="1" minValue="0" maxValue="1" count="2">
        <n v="1"/>
        <n v="0"/>
      </sharedItems>
    </cacheField>
    <cacheField name="Scale" numFmtId="0">
      <sharedItems containsSemiMixedTypes="0" containsString="0" containsNumber="1" minValue="9.5" maxValue="20.5"/>
    </cacheField>
    <cacheField name="Percentage" numFmtId="164">
      <sharedItems containsSemiMixedTypes="0" containsString="0" containsNumber="1" minValue="0.46341463414634149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DataPilot1" cacheId="23293" applyNumberFormats="0" applyBorderFormats="0" applyFontFormats="0" applyPatternFormats="0" applyAlignmentFormats="0" applyWidthHeightFormats="1" dataCaption="Values" updatedVersion="6" minRefreshableVersion="3" enableDrill="0" useAutoFormatting="1" itemPrintTitles="1" createdVersion="6" indent="0" compact="0" compactData="0">
  <location ref="A1:B4" firstHeaderRow="1" firstDataRow="1" firstDataCol="1"/>
  <pivotFields count="3">
    <pivotField axis="axisRow" compact="0" outline="0" subtotalTop="0" showAll="0" includeNewItemsInFilter="1" sortType="ascending" defaultSubtotal="0">
      <items count="2">
        <item x="1"/>
        <item x="0"/>
      </items>
    </pivotField>
    <pivotField compact="0" outline="0" subtotalTop="0" showAll="0" defaultSubtotal="0"/>
    <pivotField dataField="1" compact="0" outline="0" subtotalTop="0" showAll="0" includeNewItemsInFilter="1" defaultSubtota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Percentage" fld="2" subtotal="average" baseField="1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DataPilot2" cacheId="23292" applyNumberFormats="0" applyBorderFormats="0" applyFontFormats="0" applyPatternFormats="0" applyAlignmentFormats="0" applyWidthHeightFormats="1" dataCaption="Values" updatedVersion="6" minRefreshableVersion="3" enableDrill="0" useAutoFormatting="1" itemPrintTitles="1" createdVersion="6" indent="0" compact="0" compactData="0">
  <location ref="A1:B4" firstHeaderRow="1" firstDataRow="1" firstDataCol="1"/>
  <pivotFields count="2"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0"/>
  </rowFields>
  <dataFields count="1">
    <dataField name="Sum of Percentage" fld="1" baseField="1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2:D20" headerRowCount="0" totalsRowShown="0">
  <sortState ref="A2:D20">
    <sortCondition ref="D20"/>
  </sortState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topLeftCell="B1" workbookViewId="0" xr3:uid="{AEA406A1-0E4B-5B11-9CD5-51D6E497D94C}">
      <selection activeCell="F5" sqref="F5"/>
    </sheetView>
  </sheetViews>
  <sheetFormatPr defaultRowHeight="14.25"/>
  <cols>
    <col min="1" max="1" width="10.625" style="6" customWidth="1"/>
    <col min="2" max="3" width="10.625" customWidth="1"/>
    <col min="4" max="4" width="11.625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4">
        <v>1</v>
      </c>
      <c r="C2" s="4">
        <v>9.5</v>
      </c>
      <c r="D2" s="5"/>
    </row>
    <row r="3" spans="1:4">
      <c r="A3" s="3" t="s">
        <v>5</v>
      </c>
      <c r="B3" s="4">
        <v>0</v>
      </c>
      <c r="C3" s="4">
        <v>9.9</v>
      </c>
      <c r="D3" s="5">
        <f>C3/analysis!$B$1</f>
        <v>0.48292682926829272</v>
      </c>
    </row>
    <row r="4" spans="1:4">
      <c r="A4" s="3" t="s">
        <v>6</v>
      </c>
      <c r="B4" s="4">
        <v>1</v>
      </c>
      <c r="C4" s="4">
        <v>10.199999999999999</v>
      </c>
      <c r="D4" s="5">
        <f>C4/analysis!$B$1</f>
        <v>0.49756097560975604</v>
      </c>
    </row>
    <row r="5" spans="1:4">
      <c r="A5" s="3" t="s">
        <v>7</v>
      </c>
      <c r="B5" s="4">
        <v>1</v>
      </c>
      <c r="C5" s="4">
        <v>10.7</v>
      </c>
      <c r="D5" s="5">
        <f>C5/analysis!$B$1</f>
        <v>0.52195121951219514</v>
      </c>
    </row>
    <row r="6" spans="1:4">
      <c r="A6" s="3" t="s">
        <v>8</v>
      </c>
      <c r="B6" s="4">
        <v>1</v>
      </c>
      <c r="C6" s="4">
        <v>14</v>
      </c>
      <c r="D6" s="5">
        <f>C6/analysis!$B$1</f>
        <v>0.68292682926829273</v>
      </c>
    </row>
    <row r="7" spans="1:4">
      <c r="A7" s="3" t="s">
        <v>9</v>
      </c>
      <c r="B7" s="4">
        <v>1</v>
      </c>
      <c r="C7" s="4">
        <v>14.5</v>
      </c>
      <c r="D7" s="5">
        <f>C7/analysis!$B$1</f>
        <v>0.70731707317073167</v>
      </c>
    </row>
    <row r="8" spans="1:4">
      <c r="A8" s="3" t="s">
        <v>10</v>
      </c>
      <c r="B8" s="4">
        <v>1</v>
      </c>
      <c r="C8" s="4">
        <v>15</v>
      </c>
      <c r="D8" s="5">
        <f>C8/analysis!$B$1</f>
        <v>0.73170731707317072</v>
      </c>
    </row>
    <row r="9" spans="1:4">
      <c r="A9" s="3" t="s">
        <v>11</v>
      </c>
      <c r="B9" s="4">
        <v>1</v>
      </c>
      <c r="C9" s="4">
        <v>15.3</v>
      </c>
      <c r="D9" s="5">
        <f>C9/analysis!$B$1</f>
        <v>0.74634146341463414</v>
      </c>
    </row>
    <row r="10" spans="1:4">
      <c r="A10" s="3" t="s">
        <v>12</v>
      </c>
      <c r="B10" s="4">
        <v>1</v>
      </c>
      <c r="C10" s="4">
        <v>16.100000000000001</v>
      </c>
      <c r="D10" s="5">
        <f>C10/analysis!$B$1</f>
        <v>0.78536585365853662</v>
      </c>
    </row>
    <row r="11" spans="1:4">
      <c r="A11" s="3" t="s">
        <v>13</v>
      </c>
      <c r="B11" s="4">
        <v>1</v>
      </c>
      <c r="C11" s="4">
        <v>16.8</v>
      </c>
      <c r="D11" s="5">
        <f>C11/analysis!$B$1</f>
        <v>0.81951219512195128</v>
      </c>
    </row>
    <row r="12" spans="1:4">
      <c r="A12" s="3" t="s">
        <v>14</v>
      </c>
      <c r="B12" s="4">
        <v>1</v>
      </c>
      <c r="C12" s="4">
        <v>16.8</v>
      </c>
      <c r="D12" s="5">
        <f>C12/analysis!$B$1</f>
        <v>0.81951219512195128</v>
      </c>
    </row>
    <row r="13" spans="1:4">
      <c r="A13" s="3" t="s">
        <v>15</v>
      </c>
      <c r="B13" s="4">
        <v>0</v>
      </c>
      <c r="C13" s="4">
        <v>17.399999999999999</v>
      </c>
      <c r="D13" s="5">
        <f>C13/analysis!$B$1</f>
        <v>0.84878048780487803</v>
      </c>
    </row>
    <row r="14" spans="1:4">
      <c r="A14" s="3" t="s">
        <v>16</v>
      </c>
      <c r="B14" s="4">
        <v>1</v>
      </c>
      <c r="C14" s="4">
        <v>19.3</v>
      </c>
      <c r="D14" s="5">
        <f>C14/analysis!$B$1</f>
        <v>0.9414634146341464</v>
      </c>
    </row>
    <row r="15" spans="1:4">
      <c r="A15" s="3" t="s">
        <v>17</v>
      </c>
      <c r="B15" s="4">
        <v>1</v>
      </c>
      <c r="C15" s="4">
        <v>20</v>
      </c>
      <c r="D15" s="5">
        <f>C15/analysis!$B$1</f>
        <v>0.97560975609756095</v>
      </c>
    </row>
    <row r="16" spans="1:4">
      <c r="A16" s="3" t="s">
        <v>18</v>
      </c>
      <c r="B16" s="4">
        <v>1</v>
      </c>
      <c r="C16" s="4">
        <v>20</v>
      </c>
      <c r="D16" s="5">
        <f>C16/analysis!$B$1</f>
        <v>0.97560975609756095</v>
      </c>
    </row>
    <row r="17" spans="1:4">
      <c r="A17" s="3" t="s">
        <v>19</v>
      </c>
      <c r="B17" s="4">
        <v>1</v>
      </c>
      <c r="C17" s="4">
        <v>20.5</v>
      </c>
      <c r="D17" s="5">
        <f>C17/analysis!$B$1</f>
        <v>1</v>
      </c>
    </row>
    <row r="18" spans="1:4">
      <c r="A18" s="3" t="s">
        <v>20</v>
      </c>
      <c r="B18" s="4">
        <v>1</v>
      </c>
      <c r="C18" s="4">
        <v>20.5</v>
      </c>
      <c r="D18" s="5">
        <f>C18/analysis!$B$1</f>
        <v>1</v>
      </c>
    </row>
    <row r="19" spans="1:4">
      <c r="A19" s="3" t="s">
        <v>21</v>
      </c>
      <c r="B19" s="4">
        <v>1</v>
      </c>
      <c r="C19" s="4">
        <v>20.5</v>
      </c>
      <c r="D19" s="5">
        <f>C19/analysis!$B$1</f>
        <v>1</v>
      </c>
    </row>
    <row r="20" spans="1:4">
      <c r="A20" s="3" t="s">
        <v>22</v>
      </c>
      <c r="B20" s="4">
        <v>1</v>
      </c>
      <c r="C20" s="4">
        <v>20.5</v>
      </c>
      <c r="D20" s="5">
        <f>C20/analysis!$B$1</f>
        <v>1</v>
      </c>
    </row>
  </sheetData>
  <pageMargins left="0" right="0" top="0.39374999999999999" bottom="0.39374999999999999" header="0" footer="0"/>
  <headerFooter>
    <oddHeader>&amp;C&amp;A</oddHeader>
    <oddFooter>&amp;CPage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E2DA-7C52-44C6-8F18-12D86E5404DF}">
  <dimension ref="A1:B10"/>
  <sheetViews>
    <sheetView workbookViewId="0" xr3:uid="{DB98CFEA-8F62-5831-9218-BD601CDCD776}">
      <selection activeCell="B1" sqref="A1:B1"/>
    </sheetView>
  </sheetViews>
  <sheetFormatPr defaultRowHeight="14.25"/>
  <cols>
    <col min="1" max="1" width="22" customWidth="1"/>
  </cols>
  <sheetData>
    <row r="1" spans="1:2">
      <c r="A1" s="32" t="s">
        <v>23</v>
      </c>
      <c r="B1" s="33">
        <f>analysis!C4/7</f>
        <v>7.3867595818815329E-2</v>
      </c>
    </row>
    <row r="3" spans="1:2">
      <c r="A3" s="33">
        <f>MIN(percentages)+B1</f>
        <v>0.55679442508710808</v>
      </c>
      <c r="B3" s="32">
        <v>4</v>
      </c>
    </row>
    <row r="4" spans="1:2">
      <c r="A4" s="33">
        <f>A3+B1</f>
        <v>0.63066202090592338</v>
      </c>
      <c r="B4" s="32">
        <v>0</v>
      </c>
    </row>
    <row r="5" spans="1:2">
      <c r="A5" s="33">
        <f>A4+B1</f>
        <v>0.70452961672473868</v>
      </c>
      <c r="B5" s="32">
        <v>1</v>
      </c>
    </row>
    <row r="6" spans="1:2">
      <c r="A6" s="33">
        <f>A5+B1</f>
        <v>0.77839721254355398</v>
      </c>
      <c r="B6" s="32">
        <v>3</v>
      </c>
    </row>
    <row r="7" spans="1:2">
      <c r="A7" s="33">
        <f>A6+B1</f>
        <v>0.85226480836236929</v>
      </c>
      <c r="B7" s="32">
        <v>3</v>
      </c>
    </row>
    <row r="8" spans="1:2">
      <c r="A8" s="33">
        <f>A7+B1</f>
        <v>0.92613240418118459</v>
      </c>
      <c r="B8" s="32">
        <v>1</v>
      </c>
    </row>
    <row r="9" spans="1:2">
      <c r="A9" s="33">
        <f>A8+B1</f>
        <v>0.99999999999999989</v>
      </c>
      <c r="B9" s="32">
        <v>7</v>
      </c>
    </row>
    <row r="10" spans="1:2">
      <c r="A10" s="32" t="s">
        <v>24</v>
      </c>
      <c r="B10" s="32">
        <f>SUM(B3:B9)</f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 xr3:uid="{958C4451-9541-5A59-BF78-D2F731DF1C81}">
      <selection activeCell="A8" sqref="A8"/>
    </sheetView>
  </sheetViews>
  <sheetFormatPr defaultRowHeight="14.25"/>
  <cols>
    <col min="1" max="1" width="13.25" customWidth="1"/>
    <col min="2" max="2" width="10.625" customWidth="1"/>
    <col min="3" max="3" width="15.125" customWidth="1"/>
    <col min="4" max="4" width="22.25" customWidth="1"/>
  </cols>
  <sheetData>
    <row r="1" spans="1:4" ht="15">
      <c r="A1" s="35" t="s">
        <v>25</v>
      </c>
      <c r="B1" s="35" t="s">
        <v>26</v>
      </c>
      <c r="C1" s="35" t="s">
        <v>27</v>
      </c>
      <c r="D1" s="35" t="s">
        <v>28</v>
      </c>
    </row>
    <row r="2" spans="1:4">
      <c r="A2" s="32"/>
      <c r="B2" s="32"/>
      <c r="C2" s="32"/>
      <c r="D2" s="32"/>
    </row>
    <row r="3" spans="1:4">
      <c r="A3" s="32" t="s">
        <v>29</v>
      </c>
      <c r="B3" s="32" t="s">
        <v>30</v>
      </c>
      <c r="C3" s="32" t="s">
        <v>31</v>
      </c>
      <c r="D3" s="32"/>
    </row>
    <row r="4" spans="1:4">
      <c r="A4" s="32"/>
      <c r="B4" s="32"/>
      <c r="C4" s="32"/>
      <c r="D4" s="32"/>
    </row>
    <row r="5" spans="1:4">
      <c r="A5" s="32" t="s">
        <v>32</v>
      </c>
      <c r="B5" s="32" t="s">
        <v>33</v>
      </c>
      <c r="C5" s="32" t="s">
        <v>34</v>
      </c>
      <c r="D5" s="32"/>
    </row>
    <row r="6" spans="1:4">
      <c r="A6" s="32"/>
      <c r="B6" s="32"/>
      <c r="C6" s="32"/>
      <c r="D6" s="32"/>
    </row>
    <row r="7" spans="1:4">
      <c r="A7" s="32" t="s">
        <v>35</v>
      </c>
      <c r="B7" s="32" t="s">
        <v>33</v>
      </c>
      <c r="C7" s="32" t="s">
        <v>36</v>
      </c>
      <c r="D7" s="32" t="s">
        <v>37</v>
      </c>
    </row>
    <row r="8" spans="1:4">
      <c r="A8" s="32"/>
      <c r="B8" s="32"/>
      <c r="C8" s="32"/>
      <c r="D8" s="32"/>
    </row>
    <row r="9" spans="1:4">
      <c r="A9" s="32" t="s">
        <v>38</v>
      </c>
      <c r="B9" s="32" t="s">
        <v>33</v>
      </c>
      <c r="C9" s="32" t="s">
        <v>39</v>
      </c>
      <c r="D9" s="32" t="s">
        <v>40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workbookViewId="0" xr3:uid="{842E5F09-E766-5B8D-85AF-A39847EA96FD}">
      <selection activeCell="F1" sqref="F1"/>
    </sheetView>
  </sheetViews>
  <sheetFormatPr defaultRowHeight="14.25"/>
  <cols>
    <col min="1" max="1" width="17.625" customWidth="1"/>
    <col min="2" max="2" width="13.5" customWidth="1"/>
    <col min="3" max="4" width="13.25" customWidth="1"/>
    <col min="5" max="6" width="10.625" customWidth="1"/>
  </cols>
  <sheetData>
    <row r="1" spans="1:6">
      <c r="A1" s="32" t="s">
        <v>41</v>
      </c>
      <c r="B1" s="32">
        <v>20.5</v>
      </c>
      <c r="C1" s="34">
        <v>1</v>
      </c>
    </row>
    <row r="2" spans="1:6">
      <c r="A2" s="32" t="s">
        <v>42</v>
      </c>
      <c r="B2" s="32">
        <f>MIN(measures)</f>
        <v>9.5</v>
      </c>
      <c r="C2" s="34">
        <f>MIN(percentages)</f>
        <v>0.48292682926829272</v>
      </c>
      <c r="E2" t="s">
        <v>43</v>
      </c>
    </row>
    <row r="4" spans="1:6">
      <c r="A4" s="32" t="s">
        <v>44</v>
      </c>
      <c r="B4" s="32">
        <f>B1-B2</f>
        <v>11</v>
      </c>
      <c r="C4" s="33">
        <f>MAX(percentages)-MIN(percentages)</f>
        <v>0.51707317073170733</v>
      </c>
      <c r="E4" t="s">
        <v>45</v>
      </c>
    </row>
    <row r="5" spans="1:6">
      <c r="A5" s="32" t="s">
        <v>46</v>
      </c>
      <c r="B5" s="32">
        <f>B4/2</f>
        <v>5.5</v>
      </c>
      <c r="C5" s="33">
        <f>C4/2</f>
        <v>0.25853658536585367</v>
      </c>
    </row>
    <row r="7" spans="1:6">
      <c r="A7" s="32" t="s">
        <v>47</v>
      </c>
      <c r="B7" s="32">
        <v>19</v>
      </c>
      <c r="E7" s="16" t="s">
        <v>48</v>
      </c>
      <c r="F7" s="17"/>
    </row>
    <row r="8" spans="1:6">
      <c r="A8" s="32" t="s">
        <v>49</v>
      </c>
      <c r="B8" s="32">
        <f>F9</f>
        <v>17</v>
      </c>
      <c r="E8" s="18" t="s">
        <v>50</v>
      </c>
      <c r="F8" s="19">
        <f>COUNTIF(data!B2:B20,0)</f>
        <v>2</v>
      </c>
    </row>
    <row r="9" spans="1:6">
      <c r="A9" s="32" t="s">
        <v>51</v>
      </c>
      <c r="B9" s="32">
        <f>F8</f>
        <v>2</v>
      </c>
      <c r="E9" s="18" t="s">
        <v>52</v>
      </c>
      <c r="F9" s="19">
        <f>COUNTIF(data!B2:B20,1)</f>
        <v>17</v>
      </c>
    </row>
    <row r="10" spans="1:6">
      <c r="E10" s="20" t="s">
        <v>53</v>
      </c>
      <c r="F10" s="21"/>
    </row>
    <row r="11" spans="1:6">
      <c r="A11" s="32" t="s">
        <v>54</v>
      </c>
      <c r="B11" s="33">
        <f>AVERAGE(data!D2:D20)</f>
        <v>0.80758807588075876</v>
      </c>
      <c r="E11" s="18" t="s">
        <v>50</v>
      </c>
      <c r="F11" s="19">
        <f>AVERAGEIF(data!B2:B20,0,data!D2:D20)</f>
        <v>0.6658536585365854</v>
      </c>
    </row>
    <row r="12" spans="1:6">
      <c r="A12" s="32" t="s">
        <v>55</v>
      </c>
      <c r="B12" s="33">
        <f>AVERAGEIF(data!B2:B20,1,data!D2:D20)</f>
        <v>0.82530487804878039</v>
      </c>
      <c r="E12" s="22" t="s">
        <v>52</v>
      </c>
      <c r="F12" s="23">
        <f>AVERAGEIF(data!B2:B20,1,data!D2:D20)</f>
        <v>0.82530487804878039</v>
      </c>
    </row>
    <row r="13" spans="1:6">
      <c r="A13" s="32" t="s">
        <v>56</v>
      </c>
      <c r="B13" s="33">
        <f>AVERAGEIF(data!B2:B20,0,data!D2:D20)</f>
        <v>0.6658536585365854</v>
      </c>
    </row>
    <row r="14" spans="1:6">
      <c r="B14" s="15"/>
      <c r="E14" s="24"/>
      <c r="F14" s="24"/>
    </row>
    <row r="15" spans="1:6">
      <c r="A15" s="32"/>
      <c r="B15" s="33" t="s">
        <v>57</v>
      </c>
      <c r="C15" s="32" t="s">
        <v>58</v>
      </c>
      <c r="D15" s="32" t="s">
        <v>59</v>
      </c>
    </row>
    <row r="16" spans="1:6">
      <c r="A16" s="32" t="s">
        <v>60</v>
      </c>
      <c r="B16" s="33">
        <f>QUARTILE(percentages,1)</f>
        <v>0.71341463414634143</v>
      </c>
      <c r="C16" s="33">
        <f>MEDIAN(data!D2:D20)</f>
        <v>0.81951219512195128</v>
      </c>
      <c r="D16" s="33">
        <f>QUARTILE(percentages,3)</f>
        <v>0.97560975609756095</v>
      </c>
    </row>
    <row r="17" spans="1:4">
      <c r="A17" s="32" t="s">
        <v>61</v>
      </c>
      <c r="B17" s="32"/>
      <c r="C17" s="33">
        <f>medians_sliced!B3</f>
        <v>0.81951219512195095</v>
      </c>
      <c r="D17" s="32"/>
    </row>
    <row r="18" spans="1:4">
      <c r="A18" s="32" t="s">
        <v>62</v>
      </c>
      <c r="B18" s="32"/>
      <c r="C18" s="33">
        <f>medians_sliced!B2</f>
        <v>0.66585365853658496</v>
      </c>
      <c r="D18" s="32"/>
    </row>
    <row r="20" spans="1:4">
      <c r="A20" s="32" t="s">
        <v>63</v>
      </c>
      <c r="B20" s="32">
        <f>MODE(__Anonymous_Sheet_DB__0[[#All],[Column3]])</f>
        <v>20.5</v>
      </c>
      <c r="C20" s="34">
        <v>1</v>
      </c>
    </row>
    <row r="22" spans="1:4">
      <c r="A22" s="32" t="s">
        <v>64</v>
      </c>
      <c r="B22" s="32">
        <f>_xlfn.STDEV.S(data!C2:C20)</f>
        <v>3.9117008460223452</v>
      </c>
      <c r="C22" s="33">
        <f>_xlfn.STDEV.P(percentages)</f>
        <v>0.17371168017130878</v>
      </c>
    </row>
  </sheetData>
  <pageMargins left="0" right="0" top="0.39374999999999999" bottom="0.39374999999999999" header="0" footer="0"/>
  <pageSetup orientation="portrait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29F1-BDC3-4738-BF04-602D1CC41CF5}">
  <dimension ref="I2:N19"/>
  <sheetViews>
    <sheetView topLeftCell="B1" workbookViewId="0" xr3:uid="{3B469F60-07D0-5433-B6A7-8DF90EBE472E}">
      <selection activeCell="P8" sqref="P8"/>
    </sheetView>
  </sheetViews>
  <sheetFormatPr defaultRowHeight="14.25"/>
  <sheetData>
    <row r="2" spans="9:14">
      <c r="I2" s="36" t="s">
        <v>65</v>
      </c>
      <c r="J2" s="37"/>
      <c r="K2" s="37"/>
      <c r="L2" s="37"/>
      <c r="M2" s="37"/>
      <c r="N2" s="38"/>
    </row>
    <row r="3" spans="9:14">
      <c r="I3" s="39"/>
      <c r="J3" s="40"/>
      <c r="K3" s="40"/>
      <c r="L3" s="40"/>
      <c r="M3" s="40"/>
      <c r="N3" s="41"/>
    </row>
    <row r="4" spans="9:14">
      <c r="I4" s="39"/>
      <c r="J4" s="40"/>
      <c r="K4" s="40"/>
      <c r="L4" s="40"/>
      <c r="M4" s="40"/>
      <c r="N4" s="41"/>
    </row>
    <row r="5" spans="9:14">
      <c r="I5" s="39"/>
      <c r="J5" s="40"/>
      <c r="K5" s="40"/>
      <c r="L5" s="40"/>
      <c r="M5" s="40"/>
      <c r="N5" s="41"/>
    </row>
    <row r="6" spans="9:14">
      <c r="I6" s="39"/>
      <c r="J6" s="40"/>
      <c r="K6" s="40"/>
      <c r="L6" s="40"/>
      <c r="M6" s="40"/>
      <c r="N6" s="41"/>
    </row>
    <row r="7" spans="9:14">
      <c r="I7" s="39"/>
      <c r="J7" s="40"/>
      <c r="K7" s="40"/>
      <c r="L7" s="40"/>
      <c r="M7" s="40"/>
      <c r="N7" s="41"/>
    </row>
    <row r="8" spans="9:14">
      <c r="I8" s="39"/>
      <c r="J8" s="40"/>
      <c r="K8" s="40"/>
      <c r="L8" s="40"/>
      <c r="M8" s="40"/>
      <c r="N8" s="41"/>
    </row>
    <row r="9" spans="9:14">
      <c r="I9" s="39"/>
      <c r="J9" s="40"/>
      <c r="K9" s="40"/>
      <c r="L9" s="40"/>
      <c r="M9" s="40"/>
      <c r="N9" s="41"/>
    </row>
    <row r="10" spans="9:14">
      <c r="I10" s="39"/>
      <c r="J10" s="40"/>
      <c r="K10" s="40"/>
      <c r="L10" s="40"/>
      <c r="M10" s="40"/>
      <c r="N10" s="41"/>
    </row>
    <row r="11" spans="9:14">
      <c r="I11" s="39"/>
      <c r="J11" s="40"/>
      <c r="K11" s="40"/>
      <c r="L11" s="40"/>
      <c r="M11" s="40"/>
      <c r="N11" s="41"/>
    </row>
    <row r="12" spans="9:14">
      <c r="I12" s="39"/>
      <c r="J12" s="40"/>
      <c r="K12" s="40"/>
      <c r="L12" s="40"/>
      <c r="M12" s="40"/>
      <c r="N12" s="41"/>
    </row>
    <row r="13" spans="9:14">
      <c r="I13" s="39"/>
      <c r="J13" s="40"/>
      <c r="K13" s="40"/>
      <c r="L13" s="40"/>
      <c r="M13" s="40"/>
      <c r="N13" s="41"/>
    </row>
    <row r="14" spans="9:14">
      <c r="I14" s="39"/>
      <c r="J14" s="40"/>
      <c r="K14" s="40"/>
      <c r="L14" s="40"/>
      <c r="M14" s="40"/>
      <c r="N14" s="41"/>
    </row>
    <row r="15" spans="9:14">
      <c r="I15" s="39"/>
      <c r="J15" s="40"/>
      <c r="K15" s="40"/>
      <c r="L15" s="40"/>
      <c r="M15" s="40"/>
      <c r="N15" s="41"/>
    </row>
    <row r="16" spans="9:14">
      <c r="I16" s="39"/>
      <c r="J16" s="40"/>
      <c r="K16" s="40"/>
      <c r="L16" s="40"/>
      <c r="M16" s="40"/>
      <c r="N16" s="41"/>
    </row>
    <row r="17" spans="9:14">
      <c r="I17" s="39"/>
      <c r="J17" s="40"/>
      <c r="K17" s="40"/>
      <c r="L17" s="40"/>
      <c r="M17" s="40"/>
      <c r="N17" s="41"/>
    </row>
    <row r="18" spans="9:14">
      <c r="I18" s="39"/>
      <c r="J18" s="40"/>
      <c r="K18" s="40"/>
      <c r="L18" s="40"/>
      <c r="M18" s="40"/>
      <c r="N18" s="41"/>
    </row>
    <row r="19" spans="9:14">
      <c r="I19" s="42"/>
      <c r="J19" s="43"/>
      <c r="K19" s="43"/>
      <c r="L19" s="43"/>
      <c r="M19" s="43"/>
      <c r="N19" s="44"/>
    </row>
  </sheetData>
  <mergeCells count="1">
    <mergeCell ref="I2:N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 xr3:uid="{51F8DEE0-4D01-5F28-A812-FC0BD7CAC4A5}"/>
  </sheetViews>
  <sheetFormatPr defaultRowHeight="14.25"/>
  <cols>
    <col min="1" max="2" width="10.625" customWidth="1"/>
  </cols>
  <sheetData>
    <row r="1" spans="1:2">
      <c r="A1" s="25" t="s">
        <v>1</v>
      </c>
      <c r="B1" s="26" t="s">
        <v>66</v>
      </c>
    </row>
    <row r="2" spans="1:2">
      <c r="A2" s="27">
        <v>0</v>
      </c>
      <c r="B2" s="28">
        <v>0.80401721664275472</v>
      </c>
    </row>
    <row r="3" spans="1:2">
      <c r="A3" s="29">
        <v>1</v>
      </c>
      <c r="B3" s="30">
        <v>0.80401721664275472</v>
      </c>
    </row>
    <row r="4" spans="1:2">
      <c r="A4" s="31" t="s">
        <v>67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workbookViewId="0" xr3:uid="{F9CF3CF3-643B-5BE6-8B46-32C596A47465}"/>
  </sheetViews>
  <sheetFormatPr defaultRowHeight="14.25"/>
  <cols>
    <col min="1" max="2" width="10.625" customWidth="1"/>
  </cols>
  <sheetData>
    <row r="1" spans="1:2">
      <c r="A1" s="7" t="s">
        <v>1</v>
      </c>
      <c r="B1" s="8" t="s">
        <v>68</v>
      </c>
    </row>
    <row r="2" spans="1:2">
      <c r="A2" s="9">
        <v>0</v>
      </c>
      <c r="B2" s="10">
        <v>0.66585365853658496</v>
      </c>
    </row>
    <row r="3" spans="1:2">
      <c r="A3" s="11">
        <v>1</v>
      </c>
      <c r="B3" s="12">
        <v>0.81951219512195095</v>
      </c>
    </row>
    <row r="4" spans="1:2" ht="15">
      <c r="A4" s="13" t="s">
        <v>69</v>
      </c>
      <c r="B4" s="14">
        <v>0.81951219512195095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 Sheldon-Hess</dc:creator>
  <cp:keywords/>
  <dc:description/>
  <cp:lastModifiedBy>Guest User</cp:lastModifiedBy>
  <cp:revision>7</cp:revision>
  <dcterms:created xsi:type="dcterms:W3CDTF">2018-10-01T19:42:25Z</dcterms:created>
  <dcterms:modified xsi:type="dcterms:W3CDTF">2019-02-13T01:58:00Z</dcterms:modified>
  <cp:category/>
  <cp:contentStatus/>
</cp:coreProperties>
</file>